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070" activeTab="0"/>
  </bookViews>
  <sheets>
    <sheet name="IL Vigneto" sheetId="1" r:id="rId1"/>
    <sheet name="Sonic TV" sheetId="2" r:id="rId2"/>
    <sheet name="NORTH SEA" sheetId="3" r:id="rId3"/>
    <sheet name="VAN-TIR" sheetId="4" r:id="rId4"/>
    <sheet name="RMC" sheetId="5" r:id="rId5"/>
    <sheet name="IR" sheetId="6" r:id="rId6"/>
  </sheets>
  <definedNames/>
  <calcPr fullCalcOnLoad="1"/>
</workbook>
</file>

<file path=xl/sharedStrings.xml><?xml version="1.0" encoding="utf-8"?>
<sst xmlns="http://schemas.openxmlformats.org/spreadsheetml/2006/main" count="63" uniqueCount="56">
  <si>
    <t>a</t>
  </si>
  <si>
    <t>b</t>
  </si>
  <si>
    <t>c</t>
  </si>
  <si>
    <t>20 anni</t>
  </si>
  <si>
    <t>break even</t>
  </si>
  <si>
    <t>tasso</t>
  </si>
  <si>
    <t>R1</t>
  </si>
  <si>
    <t>R2</t>
  </si>
  <si>
    <t>formula R1 e R2</t>
  </si>
  <si>
    <t>NPV o VAN</t>
  </si>
  <si>
    <t>8 anni</t>
  </si>
  <si>
    <t>soluzioni</t>
  </si>
  <si>
    <t>19 anni</t>
  </si>
  <si>
    <t>Anni</t>
  </si>
  <si>
    <t>=+NPV($A$4;D3:K3)</t>
  </si>
  <si>
    <t>P - S</t>
  </si>
  <si>
    <t>DIFFERENZIALE</t>
  </si>
  <si>
    <t>Modello S</t>
  </si>
  <si>
    <t>Modello P</t>
  </si>
  <si>
    <t>VA</t>
  </si>
  <si>
    <t>VAN</t>
  </si>
  <si>
    <t xml:space="preserve">tasso </t>
  </si>
  <si>
    <t>pag 305   North sea oil</t>
  </si>
  <si>
    <t>Epoche (anni)</t>
  </si>
  <si>
    <t>Costi di costruzione</t>
  </si>
  <si>
    <t>Ricavi annui</t>
  </si>
  <si>
    <t>Costi di smantellamento</t>
  </si>
  <si>
    <t>Flussi di cassa netti</t>
  </si>
  <si>
    <t>=IRR(D12:F12)</t>
  </si>
  <si>
    <t>100  =</t>
  </si>
  <si>
    <t>+</t>
  </si>
  <si>
    <t>1 + TIR</t>
  </si>
  <si>
    <r>
      <t>( 1 + TIR )</t>
    </r>
    <r>
      <rPr>
        <sz val="9"/>
        <color indexed="8"/>
        <rFont val="Calibri"/>
        <family val="2"/>
      </rPr>
      <t>2</t>
    </r>
  </si>
  <si>
    <t>CRITERIO TIR</t>
  </si>
  <si>
    <t>TIR</t>
  </si>
  <si>
    <t>=NPV(C16;D12:F12)</t>
  </si>
  <si>
    <t>t</t>
  </si>
  <si>
    <t>Progetto A</t>
  </si>
  <si>
    <t>Progetto B</t>
  </si>
  <si>
    <r>
      <t xml:space="preserve">Limite TIR: </t>
    </r>
    <r>
      <rPr>
        <sz val="11"/>
        <color theme="1"/>
        <rFont val="Calibri"/>
        <family val="2"/>
      </rPr>
      <t>È un metodo poco sensibile alla scansione temporale dei flussi di cassa</t>
    </r>
  </si>
  <si>
    <t>Reddito netto incrementale</t>
  </si>
  <si>
    <t>Investimento netto incrementale</t>
  </si>
  <si>
    <t>Reddito medio netto</t>
  </si>
  <si>
    <t>Investimento medio netto</t>
  </si>
  <si>
    <t>RMC</t>
  </si>
  <si>
    <t>VAN = 0 con il TIR</t>
  </si>
  <si>
    <t>A</t>
  </si>
  <si>
    <t>B</t>
  </si>
  <si>
    <t>C</t>
  </si>
  <si>
    <t>r</t>
  </si>
  <si>
    <t>Co</t>
  </si>
  <si>
    <t>IR</t>
  </si>
  <si>
    <t>IR &gt; 1 Progetto conveniente (VAN &gt; 0)</t>
  </si>
  <si>
    <t>IR = 1 Progetto indifferente (VAN = 0)</t>
  </si>
  <si>
    <t>IR &lt; 1 Progetto non conveniente (VAN &lt; 0)</t>
  </si>
  <si>
    <t>Criterio di accettazione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</si>
</sst>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#,##0.0;[Red]\-#,##0.0"/>
    <numFmt numFmtId="166" formatCode="_-* #,##0.0_-;\-* #,##0.0_-;_-* &quot;-&quot;??_-;_-@_-"/>
    <numFmt numFmtId="167" formatCode="0.0%"/>
    <numFmt numFmtId="168" formatCode="#,##0.00;[Red]#,##0.00"/>
    <numFmt numFmtId="169" formatCode="#,##0;[Red]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34" fillId="0" borderId="0" xfId="0" applyFon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14" xfId="0" applyBorder="1" applyAlignment="1">
      <alignment/>
    </xf>
    <xf numFmtId="0" fontId="34" fillId="0" borderId="13" xfId="0" applyFont="1" applyBorder="1" applyAlignment="1">
      <alignment/>
    </xf>
    <xf numFmtId="8" fontId="34" fillId="0" borderId="0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0" xfId="0" applyFont="1" applyBorder="1" applyAlignment="1">
      <alignment/>
    </xf>
    <xf numFmtId="9" fontId="0" fillId="16" borderId="0" xfId="0" applyNumberFormat="1" applyFill="1" applyAlignment="1">
      <alignment horizontal="center"/>
    </xf>
    <xf numFmtId="0" fontId="34" fillId="8" borderId="0" xfId="0" applyFont="1" applyFill="1" applyAlignment="1">
      <alignment/>
    </xf>
    <xf numFmtId="0" fontId="34" fillId="8" borderId="0" xfId="0" applyFont="1" applyFill="1" applyAlignment="1">
      <alignment horizontal="center"/>
    </xf>
    <xf numFmtId="0" fontId="34" fillId="16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34" fillId="0" borderId="21" xfId="0" applyFont="1" applyBorder="1" applyAlignment="1">
      <alignment/>
    </xf>
    <xf numFmtId="8" fontId="0" fillId="0" borderId="0" xfId="0" applyNumberFormat="1" applyAlignment="1" quotePrefix="1">
      <alignment/>
    </xf>
    <xf numFmtId="164" fontId="0" fillId="0" borderId="0" xfId="0" applyNumberFormat="1" applyAlignment="1">
      <alignment horizontal="center"/>
    </xf>
    <xf numFmtId="8" fontId="34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9" fontId="0" fillId="0" borderId="20" xfId="0" applyNumberForma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16" xfId="0" applyBorder="1" applyAlignment="1">
      <alignment horizontal="center"/>
    </xf>
    <xf numFmtId="0" fontId="28" fillId="0" borderId="0" xfId="0" applyFont="1" applyAlignment="1">
      <alignment/>
    </xf>
    <xf numFmtId="8" fontId="34" fillId="33" borderId="0" xfId="0" applyNumberFormat="1" applyFont="1" applyFill="1" applyAlignment="1">
      <alignment horizontal="center"/>
    </xf>
    <xf numFmtId="9" fontId="34" fillId="34" borderId="21" xfId="0" applyNumberFormat="1" applyFont="1" applyFill="1" applyBorder="1" applyAlignment="1">
      <alignment horizontal="center"/>
    </xf>
    <xf numFmtId="0" fontId="34" fillId="34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10" fontId="6" fillId="35" borderId="21" xfId="0" applyNumberFormat="1" applyFont="1" applyFill="1" applyBorder="1" applyAlignment="1">
      <alignment horizontal="center"/>
    </xf>
    <xf numFmtId="10" fontId="6" fillId="35" borderId="18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8" fontId="0" fillId="0" borderId="21" xfId="0" applyNumberFormat="1" applyFill="1" applyBorder="1" applyAlignment="1">
      <alignment/>
    </xf>
    <xf numFmtId="43" fontId="0" fillId="0" borderId="0" xfId="43" applyFont="1" applyAlignment="1">
      <alignment/>
    </xf>
    <xf numFmtId="166" fontId="0" fillId="0" borderId="0" xfId="43" applyNumberFormat="1" applyFont="1" applyAlignment="1">
      <alignment/>
    </xf>
    <xf numFmtId="165" fontId="0" fillId="36" borderId="21" xfId="0" applyNumberFormat="1" applyFill="1" applyBorder="1" applyAlignment="1">
      <alignment/>
    </xf>
    <xf numFmtId="165" fontId="0" fillId="35" borderId="21" xfId="0" applyNumberFormat="1" applyFill="1" applyBorder="1" applyAlignment="1">
      <alignment/>
    </xf>
    <xf numFmtId="167" fontId="0" fillId="35" borderId="21" xfId="0" applyNumberFormat="1" applyFill="1" applyBorder="1" applyAlignment="1">
      <alignment/>
    </xf>
    <xf numFmtId="167" fontId="0" fillId="36" borderId="21" xfId="0" applyNumberFormat="1" applyFill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left"/>
    </xf>
    <xf numFmtId="40" fontId="0" fillId="0" borderId="26" xfId="0" applyNumberFormat="1" applyBorder="1" applyAlignment="1">
      <alignment/>
    </xf>
    <xf numFmtId="0" fontId="6" fillId="0" borderId="27" xfId="0" applyFont="1" applyBorder="1" applyAlignment="1">
      <alignment horizontal="left"/>
    </xf>
    <xf numFmtId="40" fontId="0" fillId="0" borderId="19" xfId="0" applyNumberFormat="1" applyBorder="1" applyAlignment="1">
      <alignment/>
    </xf>
    <xf numFmtId="40" fontId="0" fillId="0" borderId="10" xfId="0" applyNumberFormat="1" applyBorder="1" applyAlignment="1">
      <alignment/>
    </xf>
    <xf numFmtId="40" fontId="0" fillId="0" borderId="11" xfId="0" applyNumberFormat="1" applyBorder="1" applyAlignment="1">
      <alignment/>
    </xf>
    <xf numFmtId="40" fontId="0" fillId="0" borderId="13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6" fillId="35" borderId="27" xfId="0" applyFont="1" applyFill="1" applyBorder="1" applyAlignment="1">
      <alignment horizontal="left"/>
    </xf>
    <xf numFmtId="10" fontId="0" fillId="35" borderId="19" xfId="0" applyNumberFormat="1" applyFill="1" applyBorder="1" applyAlignment="1">
      <alignment/>
    </xf>
    <xf numFmtId="38" fontId="0" fillId="0" borderId="20" xfId="0" applyNumberFormat="1" applyBorder="1" applyAlignment="1">
      <alignment/>
    </xf>
    <xf numFmtId="38" fontId="0" fillId="0" borderId="28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0" fillId="0" borderId="26" xfId="0" applyNumberFormat="1" applyBorder="1" applyAlignment="1">
      <alignment/>
    </xf>
    <xf numFmtId="38" fontId="0" fillId="0" borderId="19" xfId="0" applyNumberForma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40" fontId="0" fillId="0" borderId="30" xfId="0" applyNumberFormat="1" applyBorder="1" applyAlignment="1">
      <alignment/>
    </xf>
    <xf numFmtId="40" fontId="0" fillId="0" borderId="25" xfId="0" applyNumberFormat="1" applyBorder="1" applyAlignment="1">
      <alignment/>
    </xf>
    <xf numFmtId="0" fontId="6" fillId="0" borderId="27" xfId="0" applyFont="1" applyBorder="1" applyAlignment="1">
      <alignment horizontal="right"/>
    </xf>
    <xf numFmtId="40" fontId="0" fillId="0" borderId="31" xfId="0" applyNumberFormat="1" applyBorder="1" applyAlignment="1">
      <alignment/>
    </xf>
    <xf numFmtId="40" fontId="0" fillId="0" borderId="21" xfId="0" applyNumberFormat="1" applyBorder="1" applyAlignment="1">
      <alignment/>
    </xf>
    <xf numFmtId="40" fontId="0" fillId="0" borderId="27" xfId="0" applyNumberFormat="1" applyBorder="1" applyAlignment="1">
      <alignment/>
    </xf>
    <xf numFmtId="40" fontId="0" fillId="0" borderId="29" xfId="0" applyNumberFormat="1" applyBorder="1" applyAlignment="1">
      <alignment/>
    </xf>
    <xf numFmtId="40" fontId="0" fillId="0" borderId="24" xfId="0" applyNumberFormat="1" applyBorder="1" applyAlignment="1">
      <alignment/>
    </xf>
    <xf numFmtId="40" fontId="0" fillId="0" borderId="22" xfId="0" applyNumberFormat="1" applyBorder="1" applyAlignment="1">
      <alignment/>
    </xf>
    <xf numFmtId="168" fontId="0" fillId="0" borderId="32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8" fontId="0" fillId="0" borderId="33" xfId="0" applyNumberFormat="1" applyBorder="1" applyAlignment="1">
      <alignment horizontal="right"/>
    </xf>
    <xf numFmtId="169" fontId="6" fillId="0" borderId="27" xfId="0" applyNumberFormat="1" applyFon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0" fontId="6" fillId="35" borderId="27" xfId="0" applyFont="1" applyFill="1" applyBorder="1" applyAlignment="1">
      <alignment horizontal="right"/>
    </xf>
    <xf numFmtId="40" fontId="0" fillId="35" borderId="30" xfId="0" applyNumberFormat="1" applyFill="1" applyBorder="1" applyAlignment="1">
      <alignment/>
    </xf>
    <xf numFmtId="40" fontId="0" fillId="36" borderId="17" xfId="0" applyNumberFormat="1" applyFill="1" applyBorder="1" applyAlignment="1">
      <alignment/>
    </xf>
    <xf numFmtId="40" fontId="0" fillId="36" borderId="25" xfId="0" applyNumberFormat="1" applyFill="1" applyBorder="1" applyAlignment="1">
      <alignment/>
    </xf>
    <xf numFmtId="40" fontId="0" fillId="0" borderId="0" xfId="0" applyNumberFormat="1" applyAlignment="1">
      <alignment/>
    </xf>
    <xf numFmtId="0" fontId="6" fillId="0" borderId="27" xfId="0" applyFont="1" applyFill="1" applyBorder="1" applyAlignment="1">
      <alignment horizontal="right"/>
    </xf>
    <xf numFmtId="43" fontId="0" fillId="0" borderId="20" xfId="43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40" fontId="0" fillId="35" borderId="31" xfId="0" applyNumberFormat="1" applyFill="1" applyBorder="1" applyAlignment="1">
      <alignment/>
    </xf>
    <xf numFmtId="40" fontId="0" fillId="36" borderId="2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1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9" fontId="34" fillId="0" borderId="34" xfId="0" applyNumberFormat="1" applyFont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34" fillId="0" borderId="36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"/>
  <sheetViews>
    <sheetView tabSelected="1" zoomScale="90" zoomScaleNormal="90" zoomScalePageLayoutView="0" workbookViewId="0" topLeftCell="A1">
      <selection activeCell="D30" sqref="D30"/>
    </sheetView>
  </sheetViews>
  <sheetFormatPr defaultColWidth="9.140625" defaultRowHeight="15"/>
  <sheetData>
    <row r="2" spans="2:23" s="1" customFormat="1" ht="15">
      <c r="B2" s="24" t="s">
        <v>13</v>
      </c>
      <c r="C2" s="23">
        <v>0</v>
      </c>
      <c r="D2" s="23">
        <f>+C2+1</f>
        <v>1</v>
      </c>
      <c r="E2" s="23">
        <f aca="true" t="shared" si="0" ref="E2:W2">+D2+1</f>
        <v>2</v>
      </c>
      <c r="F2" s="23">
        <f t="shared" si="0"/>
        <v>3</v>
      </c>
      <c r="G2" s="23">
        <f t="shared" si="0"/>
        <v>4</v>
      </c>
      <c r="H2" s="23">
        <f t="shared" si="0"/>
        <v>5</v>
      </c>
      <c r="I2" s="23">
        <f t="shared" si="0"/>
        <v>6</v>
      </c>
      <c r="J2" s="23">
        <f t="shared" si="0"/>
        <v>7</v>
      </c>
      <c r="K2" s="23">
        <f t="shared" si="0"/>
        <v>8</v>
      </c>
      <c r="L2" s="23">
        <f t="shared" si="0"/>
        <v>9</v>
      </c>
      <c r="M2" s="23">
        <f t="shared" si="0"/>
        <v>10</v>
      </c>
      <c r="N2" s="23">
        <f t="shared" si="0"/>
        <v>11</v>
      </c>
      <c r="O2" s="23">
        <f t="shared" si="0"/>
        <v>12</v>
      </c>
      <c r="P2" s="23">
        <f t="shared" si="0"/>
        <v>13</v>
      </c>
      <c r="Q2" s="23">
        <f t="shared" si="0"/>
        <v>14</v>
      </c>
      <c r="R2" s="23">
        <f>+Q2+1</f>
        <v>15</v>
      </c>
      <c r="S2" s="23">
        <f t="shared" si="0"/>
        <v>16</v>
      </c>
      <c r="T2" s="23">
        <f t="shared" si="0"/>
        <v>17</v>
      </c>
      <c r="U2" s="23">
        <f t="shared" si="0"/>
        <v>18</v>
      </c>
      <c r="V2" s="23">
        <f t="shared" si="0"/>
        <v>19</v>
      </c>
      <c r="W2" s="23">
        <f t="shared" si="0"/>
        <v>20</v>
      </c>
    </row>
    <row r="3" spans="1:23" ht="15">
      <c r="A3" s="25" t="s">
        <v>5</v>
      </c>
      <c r="C3" s="32">
        <v>-75</v>
      </c>
      <c r="D3" s="26">
        <v>7</v>
      </c>
      <c r="E3" s="27">
        <v>7</v>
      </c>
      <c r="F3" s="27">
        <v>7</v>
      </c>
      <c r="G3" s="27">
        <v>7</v>
      </c>
      <c r="H3" s="27">
        <v>7</v>
      </c>
      <c r="I3" s="27">
        <v>7</v>
      </c>
      <c r="J3" s="27">
        <v>7</v>
      </c>
      <c r="K3" s="28">
        <v>7</v>
      </c>
      <c r="L3" s="29">
        <v>6.5</v>
      </c>
      <c r="M3" s="30">
        <v>6.5</v>
      </c>
      <c r="N3" s="30">
        <v>6.5</v>
      </c>
      <c r="O3" s="30">
        <v>6.5</v>
      </c>
      <c r="P3" s="30">
        <v>6.5</v>
      </c>
      <c r="Q3" s="30">
        <v>6.5</v>
      </c>
      <c r="R3" s="30">
        <v>6.5</v>
      </c>
      <c r="S3" s="30">
        <v>6.5</v>
      </c>
      <c r="T3" s="30">
        <v>6.5</v>
      </c>
      <c r="U3" s="30">
        <v>6.5</v>
      </c>
      <c r="V3" s="30">
        <v>6.5</v>
      </c>
      <c r="W3" s="31">
        <v>6.5</v>
      </c>
    </row>
    <row r="4" ht="15">
      <c r="A4" s="22">
        <v>0.06</v>
      </c>
    </row>
    <row r="5" spans="1:5" ht="15">
      <c r="A5" s="2"/>
      <c r="B5" s="4" t="s">
        <v>6</v>
      </c>
      <c r="C5" s="3">
        <f>+NPV($A$4,D3:K3)</f>
        <v>43.46855667678687</v>
      </c>
      <c r="E5" s="33" t="s">
        <v>14</v>
      </c>
    </row>
    <row r="7" spans="3:11" ht="15">
      <c r="C7" s="3"/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s="3">
        <f>+NPV(A4,L8:W8)</f>
        <v>54.49498561249155</v>
      </c>
    </row>
    <row r="8" spans="2:23" ht="15">
      <c r="B8" s="4" t="s">
        <v>7</v>
      </c>
      <c r="C8" s="3">
        <f>+NPV(A4,D7:K7)</f>
        <v>34.19082814937204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 aca="true" t="shared" si="1" ref="L8:W8">+L3</f>
        <v>6.5</v>
      </c>
      <c r="M8">
        <f t="shared" si="1"/>
        <v>6.5</v>
      </c>
      <c r="N8">
        <f t="shared" si="1"/>
        <v>6.5</v>
      </c>
      <c r="O8">
        <f t="shared" si="1"/>
        <v>6.5</v>
      </c>
      <c r="P8">
        <f t="shared" si="1"/>
        <v>6.5</v>
      </c>
      <c r="Q8">
        <f t="shared" si="1"/>
        <v>6.5</v>
      </c>
      <c r="R8">
        <f t="shared" si="1"/>
        <v>6.5</v>
      </c>
      <c r="S8">
        <f t="shared" si="1"/>
        <v>6.5</v>
      </c>
      <c r="T8">
        <f t="shared" si="1"/>
        <v>6.5</v>
      </c>
      <c r="U8">
        <f t="shared" si="1"/>
        <v>6.5</v>
      </c>
      <c r="V8">
        <f t="shared" si="1"/>
        <v>6.5</v>
      </c>
      <c r="W8">
        <f t="shared" si="1"/>
        <v>6.5</v>
      </c>
    </row>
    <row r="9" ht="15">
      <c r="C9" s="5">
        <f>+NPV(A4,D8:W8)</f>
        <v>34.190828149372045</v>
      </c>
    </row>
    <row r="10" ht="15">
      <c r="F10" t="s">
        <v>8</v>
      </c>
    </row>
    <row r="11" spans="3:6" ht="15">
      <c r="C11" s="3">
        <f>+C8+C5</f>
        <v>77.65938482615891</v>
      </c>
      <c r="F11" s="3">
        <f>+NPV(A4,D3:W3)</f>
        <v>77.6593848261589</v>
      </c>
    </row>
    <row r="12" spans="3:6" ht="15">
      <c r="C12" s="3">
        <v>-75</v>
      </c>
      <c r="D12" s="3"/>
      <c r="F12" s="3"/>
    </row>
    <row r="13" spans="2:4" ht="15">
      <c r="B13" s="6" t="s">
        <v>9</v>
      </c>
      <c r="C13" s="3">
        <f>C12+C11</f>
        <v>2.659384826158913</v>
      </c>
      <c r="D13" s="3"/>
    </row>
    <row r="14" ht="15">
      <c r="D14" s="3"/>
    </row>
    <row r="15" spans="3:9" ht="15">
      <c r="C15" s="3"/>
      <c r="D15" s="3"/>
      <c r="I15" s="19"/>
    </row>
    <row r="16" spans="3:13" ht="15">
      <c r="C16" s="3"/>
      <c r="E16" s="7"/>
      <c r="F16" s="8"/>
      <c r="G16" s="8"/>
      <c r="H16" s="8"/>
      <c r="I16" s="21" t="s">
        <v>4</v>
      </c>
      <c r="J16" s="8"/>
      <c r="K16" s="8"/>
      <c r="L16" s="8"/>
      <c r="M16" s="9"/>
    </row>
    <row r="17" spans="5:13" ht="15">
      <c r="E17" s="10" t="s">
        <v>11</v>
      </c>
      <c r="F17" s="11"/>
      <c r="G17" s="12" t="s">
        <v>10</v>
      </c>
      <c r="H17" s="11"/>
      <c r="I17" s="12" t="s">
        <v>12</v>
      </c>
      <c r="J17" s="11"/>
      <c r="K17" s="13" t="s">
        <v>3</v>
      </c>
      <c r="L17" s="11"/>
      <c r="M17" s="14"/>
    </row>
    <row r="18" spans="3:13" ht="15">
      <c r="C18" s="3"/>
      <c r="E18" s="15"/>
      <c r="F18" s="12" t="s">
        <v>0</v>
      </c>
      <c r="G18" s="16">
        <f>+NPV(A4,D3:K3)</f>
        <v>43.46855667678687</v>
      </c>
      <c r="H18" s="16">
        <f>+G18+C3</f>
        <v>-31.531443323213132</v>
      </c>
      <c r="I18" s="11"/>
      <c r="J18" s="11"/>
      <c r="K18" s="11"/>
      <c r="L18" s="11"/>
      <c r="M18" s="14"/>
    </row>
    <row r="19" spans="5:13" ht="15">
      <c r="E19" s="15"/>
      <c r="F19" s="12" t="s">
        <v>1</v>
      </c>
      <c r="G19" s="11"/>
      <c r="H19" s="11"/>
      <c r="I19" s="16">
        <f>+NPV(A4,D3:V3)</f>
        <v>75.63265410139935</v>
      </c>
      <c r="J19" s="16">
        <f>+I19+C3</f>
        <v>0.6326541013993534</v>
      </c>
      <c r="K19" s="11"/>
      <c r="L19" s="11"/>
      <c r="M19" s="14"/>
    </row>
    <row r="20" spans="5:13" ht="15">
      <c r="E20" s="15"/>
      <c r="F20" s="12" t="s">
        <v>2</v>
      </c>
      <c r="G20" s="11"/>
      <c r="H20" s="11"/>
      <c r="I20" s="11"/>
      <c r="J20" s="11"/>
      <c r="K20" s="16">
        <f>+NPV(A4,D3:W3)</f>
        <v>77.6593848261589</v>
      </c>
      <c r="L20" s="16">
        <f>+C3+K20</f>
        <v>2.659384826158899</v>
      </c>
      <c r="M20" s="14"/>
    </row>
    <row r="21" spans="5:13" ht="15">
      <c r="E21" s="17"/>
      <c r="F21" s="18"/>
      <c r="G21" s="18"/>
      <c r="H21" s="18"/>
      <c r="I21" s="18"/>
      <c r="J21" s="19"/>
      <c r="K21" s="19"/>
      <c r="L21" s="19"/>
      <c r="M21" s="2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K14"/>
  <sheetViews>
    <sheetView zoomScalePageLayoutView="0" workbookViewId="0" topLeftCell="A1">
      <selection activeCell="D21" sqref="D21"/>
    </sheetView>
  </sheetViews>
  <sheetFormatPr defaultColWidth="9.140625" defaultRowHeight="15"/>
  <cols>
    <col min="4" max="4" width="10.00390625" style="0" bestFit="1" customWidth="1"/>
    <col min="5" max="6" width="9.57421875" style="4" bestFit="1" customWidth="1"/>
    <col min="7" max="10" width="9.140625" style="4" customWidth="1"/>
  </cols>
  <sheetData>
    <row r="4" spans="4:5" ht="15">
      <c r="D4" s="26" t="s">
        <v>21</v>
      </c>
      <c r="E4" s="38">
        <v>0.1</v>
      </c>
    </row>
    <row r="6" spans="4:11" ht="15">
      <c r="D6" s="1"/>
      <c r="E6" s="37" t="s">
        <v>20</v>
      </c>
      <c r="F6" s="4" t="s">
        <v>19</v>
      </c>
      <c r="H6" s="4">
        <v>0</v>
      </c>
      <c r="I6" s="4">
        <v>1</v>
      </c>
      <c r="J6" s="4">
        <v>2</v>
      </c>
      <c r="K6" s="4">
        <v>3</v>
      </c>
    </row>
    <row r="7" spans="4:11" ht="15">
      <c r="D7" s="1" t="s">
        <v>18</v>
      </c>
      <c r="E7" s="36">
        <f>H7+F7</f>
        <v>-99.54921111945919</v>
      </c>
      <c r="F7" s="35">
        <f>NPV(E4,I7:K7)</f>
        <v>1900.4507888805408</v>
      </c>
      <c r="H7" s="34">
        <v>-2000</v>
      </c>
      <c r="I7" s="34">
        <v>950</v>
      </c>
      <c r="J7" s="34">
        <v>800</v>
      </c>
      <c r="K7" s="34">
        <v>500</v>
      </c>
    </row>
    <row r="8" spans="4:11" ht="15">
      <c r="D8" s="1"/>
      <c r="E8" s="37"/>
      <c r="H8" s="34"/>
      <c r="I8" s="34"/>
      <c r="J8" s="34"/>
      <c r="K8" s="34"/>
    </row>
    <row r="9" spans="4:11" ht="15">
      <c r="D9" s="1" t="s">
        <v>17</v>
      </c>
      <c r="E9" s="36">
        <f>H9+F9</f>
        <v>360.8564988730275</v>
      </c>
      <c r="F9" s="35">
        <f>NPV(E4,I9:K9)</f>
        <v>1560.8564988730275</v>
      </c>
      <c r="H9" s="34">
        <v>-1200</v>
      </c>
      <c r="I9" s="34">
        <v>750</v>
      </c>
      <c r="J9" s="34">
        <v>700</v>
      </c>
      <c r="K9" s="34">
        <v>400</v>
      </c>
    </row>
    <row r="11" spans="4:5" ht="15">
      <c r="D11" s="4" t="s">
        <v>15</v>
      </c>
      <c r="E11" s="36">
        <f>E7-E9</f>
        <v>-460.40570999248666</v>
      </c>
    </row>
    <row r="12" ht="15">
      <c r="D12" s="4"/>
    </row>
    <row r="13" spans="8:11" ht="15">
      <c r="H13" s="4">
        <v>0</v>
      </c>
      <c r="I13" s="4">
        <v>1</v>
      </c>
      <c r="J13" s="4">
        <v>2</v>
      </c>
      <c r="K13" s="4">
        <v>3</v>
      </c>
    </row>
    <row r="14" spans="4:11" ht="15">
      <c r="D14" s="6" t="s">
        <v>16</v>
      </c>
      <c r="E14" s="36">
        <f>H14+F14</f>
        <v>-460.40570999248695</v>
      </c>
      <c r="F14" s="35">
        <f>NPV(E4,I14:K14)</f>
        <v>339.59429000751305</v>
      </c>
      <c r="G14" s="4" t="s">
        <v>15</v>
      </c>
      <c r="H14" s="34">
        <f>H7-H9</f>
        <v>-800</v>
      </c>
      <c r="I14" s="34">
        <f>I7-I9</f>
        <v>200</v>
      </c>
      <c r="J14" s="34">
        <f>J7-J9</f>
        <v>100</v>
      </c>
      <c r="K14" s="34">
        <f>K7-K9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19"/>
  <sheetViews>
    <sheetView zoomScalePageLayoutView="0" workbookViewId="0" topLeftCell="A1">
      <selection activeCell="C31" sqref="C31"/>
    </sheetView>
  </sheetViews>
  <sheetFormatPr defaultColWidth="9.140625" defaultRowHeight="15"/>
  <cols>
    <col min="3" max="3" width="23.00390625" style="0" bestFit="1" customWidth="1"/>
    <col min="4" max="4" width="7.421875" style="0" customWidth="1"/>
    <col min="5" max="5" width="7.140625" style="0" customWidth="1"/>
    <col min="6" max="6" width="7.8515625" style="0" customWidth="1"/>
    <col min="10" max="10" width="3.8515625" style="0" customWidth="1"/>
  </cols>
  <sheetData>
    <row r="3" ht="15">
      <c r="C3" t="s">
        <v>22</v>
      </c>
    </row>
    <row r="4" ht="15">
      <c r="D4" s="48" t="s">
        <v>33</v>
      </c>
    </row>
    <row r="6" spans="3:6" ht="15">
      <c r="C6" s="39" t="s">
        <v>23</v>
      </c>
      <c r="D6" s="40">
        <v>0</v>
      </c>
      <c r="E6" s="40">
        <v>1</v>
      </c>
      <c r="F6" s="41">
        <v>2</v>
      </c>
    </row>
    <row r="7" spans="3:6" ht="15">
      <c r="C7" s="10"/>
      <c r="D7" s="42"/>
      <c r="E7" s="42"/>
      <c r="F7" s="43"/>
    </row>
    <row r="8" spans="3:6" ht="15">
      <c r="C8" s="10" t="s">
        <v>24</v>
      </c>
      <c r="D8" s="42">
        <v>-100</v>
      </c>
      <c r="E8" s="42"/>
      <c r="F8" s="43"/>
    </row>
    <row r="9" spans="3:6" ht="15">
      <c r="C9" s="10" t="s">
        <v>25</v>
      </c>
      <c r="D9" s="42"/>
      <c r="E9" s="42">
        <v>230</v>
      </c>
      <c r="F9" s="43">
        <v>18</v>
      </c>
    </row>
    <row r="10" spans="3:6" ht="15">
      <c r="C10" s="10" t="s">
        <v>26</v>
      </c>
      <c r="D10" s="42"/>
      <c r="E10" s="42"/>
      <c r="F10" s="43">
        <v>-150</v>
      </c>
    </row>
    <row r="11" spans="3:6" ht="15">
      <c r="C11" s="10"/>
      <c r="D11" s="42"/>
      <c r="E11" s="42"/>
      <c r="F11" s="43"/>
    </row>
    <row r="12" spans="3:6" ht="15">
      <c r="C12" s="17" t="s">
        <v>27</v>
      </c>
      <c r="D12" s="44">
        <f>SUM(D8:D11)</f>
        <v>-100</v>
      </c>
      <c r="E12" s="44">
        <f>SUM(E8:E11)</f>
        <v>230</v>
      </c>
      <c r="F12" s="45">
        <f>SUM(F8:F11)</f>
        <v>-132</v>
      </c>
    </row>
    <row r="15" spans="3:7" ht="15">
      <c r="C15" s="51" t="s">
        <v>34</v>
      </c>
      <c r="G15" s="52" t="s">
        <v>20</v>
      </c>
    </row>
    <row r="16" spans="3:8" ht="15">
      <c r="C16" s="50">
        <f>IRR(D12:F12)</f>
        <v>0.1000000000000017</v>
      </c>
      <c r="D16" s="46" t="s">
        <v>28</v>
      </c>
      <c r="G16" s="49">
        <f>NPV(C16,D12:F12)</f>
        <v>0</v>
      </c>
      <c r="H16" s="46" t="s">
        <v>35</v>
      </c>
    </row>
    <row r="18" spans="3:6" ht="15">
      <c r="C18" s="6" t="s">
        <v>29</v>
      </c>
      <c r="D18" s="47">
        <v>230</v>
      </c>
      <c r="E18" s="4" t="s">
        <v>30</v>
      </c>
      <c r="F18" s="47">
        <v>-132</v>
      </c>
    </row>
    <row r="19" spans="4:6" ht="15">
      <c r="D19" s="4" t="s">
        <v>31</v>
      </c>
      <c r="F19" s="4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L15"/>
  <sheetViews>
    <sheetView zoomScalePageLayoutView="0" workbookViewId="0" topLeftCell="A1">
      <selection activeCell="E26" sqref="E26"/>
    </sheetView>
  </sheetViews>
  <sheetFormatPr defaultColWidth="9.140625" defaultRowHeight="15"/>
  <cols>
    <col min="2" max="2" width="12.28125" style="0" bestFit="1" customWidth="1"/>
  </cols>
  <sheetData>
    <row r="6" spans="2:11" ht="15">
      <c r="B6" s="120" t="s">
        <v>36</v>
      </c>
      <c r="C6" s="122">
        <v>0</v>
      </c>
      <c r="D6" s="122">
        <v>1</v>
      </c>
      <c r="E6" s="122">
        <v>2</v>
      </c>
      <c r="F6" s="122">
        <v>3</v>
      </c>
      <c r="G6" s="124" t="s">
        <v>20</v>
      </c>
      <c r="H6" s="124"/>
      <c r="I6" s="124"/>
      <c r="J6" s="125"/>
      <c r="K6" s="113" t="s">
        <v>34</v>
      </c>
    </row>
    <row r="7" spans="2:12" ht="15">
      <c r="B7" s="121"/>
      <c r="C7" s="123"/>
      <c r="D7" s="123"/>
      <c r="E7" s="123"/>
      <c r="F7" s="123"/>
      <c r="G7" s="53">
        <v>0.04</v>
      </c>
      <c r="H7" s="53">
        <v>0.05</v>
      </c>
      <c r="I7" s="53">
        <v>0.06</v>
      </c>
      <c r="J7" s="54">
        <v>0.07</v>
      </c>
      <c r="K7" s="113"/>
      <c r="L7" s="48" t="s">
        <v>45</v>
      </c>
    </row>
    <row r="8" spans="2:12" ht="15">
      <c r="B8" s="55" t="s">
        <v>37</v>
      </c>
      <c r="C8" s="56">
        <v>-1000</v>
      </c>
      <c r="D8" s="56">
        <v>80</v>
      </c>
      <c r="E8" s="56">
        <v>80</v>
      </c>
      <c r="F8" s="56">
        <v>1100</v>
      </c>
      <c r="G8" s="59">
        <f>NPV($G$7,$C$8:$F$8)</f>
        <v>123.83035432933018</v>
      </c>
      <c r="H8" s="59">
        <f>NPV($H$7,$C$8:$F$8)</f>
        <v>94.26113604927974</v>
      </c>
      <c r="I8" s="60">
        <f>NPV($I$7,$C$8:$F$8)</f>
        <v>66.27606099045141</v>
      </c>
      <c r="J8" s="60">
        <f>NPV($J$7,$C$8:$F$8)</f>
        <v>39.78422241306623</v>
      </c>
      <c r="K8" s="61">
        <f>IRR(C8:F8)</f>
        <v>0.0861240931631065</v>
      </c>
      <c r="L8" s="3">
        <f>NPV($K$8,$C$8:$F$8)</f>
        <v>1.3816710883882143E-10</v>
      </c>
    </row>
    <row r="9" spans="2:12" ht="15">
      <c r="B9" s="55" t="s">
        <v>38</v>
      </c>
      <c r="C9" s="56">
        <v>-1000</v>
      </c>
      <c r="D9" s="56">
        <v>1100</v>
      </c>
      <c r="E9" s="56">
        <v>20</v>
      </c>
      <c r="F9" s="56">
        <v>20</v>
      </c>
      <c r="G9" s="60">
        <f>NPV($G$7,$C$9:$F$9)</f>
        <v>90.34938377507784</v>
      </c>
      <c r="H9" s="60">
        <f>NPV($H$7,$C$9:$F$9)</f>
        <v>79.08227538936951</v>
      </c>
      <c r="I9" s="59">
        <f>NPV($I$7,$C$9:$F$9)</f>
        <v>68.23411652597595</v>
      </c>
      <c r="J9" s="59">
        <f>NPV($J$7,$C$9:$F$9)</f>
        <v>57.78702362696386</v>
      </c>
      <c r="K9" s="62">
        <f>IRR(C9:F9)</f>
        <v>0.13322275402607198</v>
      </c>
      <c r="L9" s="3">
        <f>NPV($K$9,$C$9:$F$9)</f>
        <v>6.262754801569164E-10</v>
      </c>
    </row>
    <row r="11" spans="7:11" ht="15" customHeight="1">
      <c r="G11" s="58"/>
      <c r="H11" s="58"/>
      <c r="I11" s="58"/>
      <c r="J11" s="114" t="s">
        <v>39</v>
      </c>
      <c r="K11" s="115"/>
    </row>
    <row r="12" spans="7:11" ht="15">
      <c r="G12" s="58"/>
      <c r="H12" s="58"/>
      <c r="I12" s="58"/>
      <c r="J12" s="116"/>
      <c r="K12" s="117"/>
    </row>
    <row r="13" spans="10:11" ht="15">
      <c r="J13" s="116"/>
      <c r="K13" s="117"/>
    </row>
    <row r="14" spans="10:11" ht="15">
      <c r="J14" s="116"/>
      <c r="K14" s="117"/>
    </row>
    <row r="15" spans="10:11" ht="33.75" customHeight="1">
      <c r="J15" s="118"/>
      <c r="K15" s="119"/>
    </row>
  </sheetData>
  <sheetProtection/>
  <mergeCells count="8">
    <mergeCell ref="K6:K7"/>
    <mergeCell ref="J11:K15"/>
    <mergeCell ref="B6:B7"/>
    <mergeCell ref="C6:C7"/>
    <mergeCell ref="D6:D7"/>
    <mergeCell ref="E6:E7"/>
    <mergeCell ref="F6:F7"/>
    <mergeCell ref="G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G9"/>
  <sheetViews>
    <sheetView zoomScalePageLayoutView="0" workbookViewId="0" topLeftCell="A1">
      <selection activeCell="C28" sqref="C28"/>
    </sheetView>
  </sheetViews>
  <sheetFormatPr defaultColWidth="9.140625" defaultRowHeight="15"/>
  <cols>
    <col min="3" max="3" width="36.57421875" style="0" bestFit="1" customWidth="1"/>
  </cols>
  <sheetData>
    <row r="4" spans="3:7" ht="15.75" thickBot="1">
      <c r="C4" s="63"/>
      <c r="D4" s="64">
        <v>0</v>
      </c>
      <c r="E4" s="65">
        <v>1</v>
      </c>
      <c r="F4" s="65">
        <v>2</v>
      </c>
      <c r="G4" s="65">
        <v>3</v>
      </c>
    </row>
    <row r="5" spans="3:7" ht="15">
      <c r="C5" s="66" t="s">
        <v>40</v>
      </c>
      <c r="D5" s="78">
        <v>100</v>
      </c>
      <c r="E5" s="79">
        <v>160</v>
      </c>
      <c r="F5" s="79">
        <v>-20</v>
      </c>
      <c r="G5" s="79">
        <v>30</v>
      </c>
    </row>
    <row r="6" spans="3:7" ht="15">
      <c r="C6" s="68" t="s">
        <v>41</v>
      </c>
      <c r="D6" s="76">
        <v>1500</v>
      </c>
      <c r="E6" s="77">
        <v>1000</v>
      </c>
      <c r="F6" s="77">
        <v>500</v>
      </c>
      <c r="G6" s="77">
        <v>0</v>
      </c>
    </row>
    <row r="7" spans="3:7" ht="15">
      <c r="C7" s="68" t="s">
        <v>42</v>
      </c>
      <c r="D7" s="69">
        <f>(D5+E5+F5+G5)/4</f>
        <v>67.5</v>
      </c>
      <c r="E7" s="70"/>
      <c r="F7" s="71"/>
      <c r="G7" s="71"/>
    </row>
    <row r="8" spans="3:7" ht="15">
      <c r="C8" s="68" t="s">
        <v>43</v>
      </c>
      <c r="D8" s="80">
        <f>(D6+E6+F6+G6)/4</f>
        <v>750</v>
      </c>
      <c r="E8" s="72"/>
      <c r="F8" s="73"/>
      <c r="G8" s="73"/>
    </row>
    <row r="9" spans="3:7" ht="15">
      <c r="C9" s="74" t="s">
        <v>44</v>
      </c>
      <c r="D9" s="75">
        <f>D7/D8</f>
        <v>0.09</v>
      </c>
      <c r="E9" s="10"/>
      <c r="F9" s="11"/>
      <c r="G9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F20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13.421875" style="0" customWidth="1"/>
    <col min="4" max="4" width="11.57421875" style="0" customWidth="1"/>
    <col min="5" max="5" width="11.8515625" style="0" customWidth="1"/>
    <col min="6" max="6" width="11.00390625" style="0" customWidth="1"/>
  </cols>
  <sheetData>
    <row r="1" spans="3:6" ht="15.75" thickBot="1">
      <c r="C1" s="81" t="s">
        <v>36</v>
      </c>
      <c r="D1" s="82" t="s">
        <v>46</v>
      </c>
      <c r="E1" s="83" t="s">
        <v>47</v>
      </c>
      <c r="F1" s="84" t="s">
        <v>48</v>
      </c>
    </row>
    <row r="2" spans="3:6" ht="15">
      <c r="C2" s="85">
        <v>0</v>
      </c>
      <c r="D2" s="86">
        <v>-50</v>
      </c>
      <c r="E2" s="67">
        <v>-60</v>
      </c>
      <c r="F2" s="87">
        <v>-70</v>
      </c>
    </row>
    <row r="3" spans="3:6" ht="15">
      <c r="C3" s="88">
        <v>1</v>
      </c>
      <c r="D3" s="89">
        <v>3</v>
      </c>
      <c r="E3" s="90">
        <v>15</v>
      </c>
      <c r="F3" s="91">
        <v>10</v>
      </c>
    </row>
    <row r="4" spans="3:6" ht="15">
      <c r="C4" s="88">
        <v>2</v>
      </c>
      <c r="D4" s="89">
        <v>5</v>
      </c>
      <c r="E4" s="90">
        <v>9</v>
      </c>
      <c r="F4" s="91">
        <v>1</v>
      </c>
    </row>
    <row r="5" spans="3:6" ht="15">
      <c r="C5" s="88">
        <v>3</v>
      </c>
      <c r="D5" s="89">
        <v>6</v>
      </c>
      <c r="E5" s="90">
        <v>2</v>
      </c>
      <c r="F5" s="91">
        <v>11</v>
      </c>
    </row>
    <row r="6" spans="3:6" ht="15.75" thickBot="1">
      <c r="C6" s="81">
        <v>4</v>
      </c>
      <c r="D6" s="92">
        <v>52</v>
      </c>
      <c r="E6" s="93">
        <v>63</v>
      </c>
      <c r="F6" s="94">
        <v>81</v>
      </c>
    </row>
    <row r="7" spans="3:6" ht="15">
      <c r="C7" s="85" t="s">
        <v>49</v>
      </c>
      <c r="D7" s="126">
        <v>0.1</v>
      </c>
      <c r="E7" s="127"/>
      <c r="F7" s="128"/>
    </row>
    <row r="8" spans="3:6" ht="15">
      <c r="C8" s="88" t="s">
        <v>19</v>
      </c>
      <c r="D8" s="95">
        <f>D3/(1+$D$7)^$C$3+D4/(1+$D$7)^$C$4+D5/(1+$D$7)^$C$5+D6/(1+$D$7)^$C$6</f>
        <v>46.88409261662453</v>
      </c>
      <c r="E8" s="96">
        <f>E3/(1+$D$7)^$C$3+E4/(1+$D$7)^$C$4+E5/(1+$D$7)^$C$5+E6/(1+$D$7)^$C$6</f>
        <v>65.60685745509186</v>
      </c>
      <c r="F8" s="97">
        <f>F3/(1+$D$7)^$C$3+F4/(1+$D$7)^$C$4+F5/(1+$D$7)^$C$5+F6/(1+$D$7)^$C$6</f>
        <v>73.50590806638888</v>
      </c>
    </row>
    <row r="9" spans="3:6" ht="15">
      <c r="C9" s="98" t="s">
        <v>50</v>
      </c>
      <c r="D9" s="99">
        <v>50</v>
      </c>
      <c r="E9" s="99">
        <v>60</v>
      </c>
      <c r="F9" s="100">
        <v>70</v>
      </c>
    </row>
    <row r="10" spans="3:6" ht="6.75" customHeight="1">
      <c r="C10" s="106"/>
      <c r="D10" s="107"/>
      <c r="E10" s="108"/>
      <c r="F10" s="109"/>
    </row>
    <row r="11" spans="3:6" ht="15">
      <c r="C11" s="101" t="s">
        <v>20</v>
      </c>
      <c r="D11" s="102">
        <f>-D9+D8</f>
        <v>-3.115907383375472</v>
      </c>
      <c r="E11" s="103">
        <f>-E9+E8</f>
        <v>5.6068574550918555</v>
      </c>
      <c r="F11" s="104">
        <f>-F9+F8</f>
        <v>3.5059080663888835</v>
      </c>
    </row>
    <row r="13" spans="3:6" ht="15">
      <c r="C13" s="101" t="s">
        <v>51</v>
      </c>
      <c r="D13" s="111">
        <f>1+D11/D2</f>
        <v>1.0623181476675094</v>
      </c>
      <c r="E13" s="110">
        <f>1+E11/E2</f>
        <v>0.906552375748469</v>
      </c>
      <c r="F13" s="110">
        <f>1+F11/F2</f>
        <v>0.9499155990515874</v>
      </c>
    </row>
    <row r="14" ht="15">
      <c r="D14" s="105"/>
    </row>
    <row r="16" spans="3:4" ht="15">
      <c r="C16" s="112" t="s">
        <v>55</v>
      </c>
      <c r="D16" s="57"/>
    </row>
    <row r="17" ht="15">
      <c r="C17" t="s">
        <v>52</v>
      </c>
    </row>
    <row r="18" ht="15">
      <c r="C18" t="s">
        <v>53</v>
      </c>
    </row>
    <row r="19" ht="15">
      <c r="C19" t="s">
        <v>54</v>
      </c>
    </row>
    <row r="20" ht="15">
      <c r="D20" s="57"/>
    </row>
  </sheetData>
  <sheetProtection/>
  <mergeCells count="1"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Diesel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Tezza</dc:creator>
  <cp:keywords/>
  <dc:description/>
  <cp:lastModifiedBy>martina </cp:lastModifiedBy>
  <cp:lastPrinted>2011-04-05T09:01:54Z</cp:lastPrinted>
  <dcterms:created xsi:type="dcterms:W3CDTF">2011-04-05T07:59:30Z</dcterms:created>
  <dcterms:modified xsi:type="dcterms:W3CDTF">2011-04-18T12:25:03Z</dcterms:modified>
  <cp:category/>
  <cp:version/>
  <cp:contentType/>
  <cp:contentStatus/>
</cp:coreProperties>
</file>